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tka\Desktop\zazeliSAMOBOR\Provedba\Krajnji korisnici CS\"/>
    </mc:Choice>
  </mc:AlternateContent>
  <xr:revisionPtr revIDLastSave="0" documentId="13_ncr:1_{16D8948A-584B-48A4-B4DF-5E8C5EB931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igijenske potrepštine" sheetId="1" r:id="rId1"/>
    <sheet name="Sheet1" sheetId="4" state="hidden" r:id="rId2"/>
  </sheets>
  <definedNames>
    <definedName name="_Toc226352520" localSheetId="0">'Higijenske potrepštine'!#REF!</definedName>
    <definedName name="_xlnm.Print_Titles" localSheetId="0">'Higijenske potrepštine'!$21:$21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8" i="4" l="1"/>
  <c r="I97" i="4"/>
  <c r="I91" i="4"/>
  <c r="I90" i="4"/>
  <c r="I89" i="4"/>
  <c r="I88" i="4"/>
  <c r="I87" i="4"/>
  <c r="I86" i="4"/>
  <c r="I85" i="4"/>
  <c r="I84" i="4"/>
  <c r="I83" i="4"/>
  <c r="I82" i="4"/>
  <c r="I78" i="4"/>
  <c r="I77" i="4"/>
  <c r="I76" i="4"/>
  <c r="I73" i="4"/>
  <c r="I72" i="4"/>
  <c r="I67" i="4"/>
  <c r="I66" i="4"/>
  <c r="I65" i="4"/>
  <c r="I63" i="4"/>
  <c r="I62" i="4"/>
  <c r="I61" i="4"/>
  <c r="I59" i="4"/>
  <c r="I58" i="4"/>
  <c r="I56" i="4"/>
  <c r="I55" i="4"/>
  <c r="I54" i="4"/>
  <c r="I53" i="4"/>
  <c r="I50" i="4"/>
  <c r="I48" i="4"/>
  <c r="I47" i="4"/>
  <c r="I46" i="4"/>
  <c r="I45" i="4"/>
  <c r="I44" i="4"/>
  <c r="I43" i="4"/>
  <c r="I42" i="4"/>
  <c r="I41" i="4"/>
  <c r="I39" i="4"/>
  <c r="I38" i="4"/>
  <c r="I37" i="4"/>
  <c r="I35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7" i="4"/>
  <c r="I14" i="4"/>
  <c r="I13" i="4"/>
  <c r="I12" i="4"/>
  <c r="I11" i="4"/>
  <c r="I10" i="4"/>
  <c r="I9" i="4"/>
  <c r="I8" i="4"/>
</calcChain>
</file>

<file path=xl/sharedStrings.xml><?xml version="1.0" encoding="utf-8"?>
<sst xmlns="http://schemas.openxmlformats.org/spreadsheetml/2006/main" count="248" uniqueCount="170">
  <si>
    <t>Ev.broj:</t>
  </si>
  <si>
    <t xml:space="preserve">TROŠKOVNIK </t>
  </si>
  <si>
    <t>Naziv predmeta nabave:</t>
  </si>
  <si>
    <t>Evidencijski broj nabave:</t>
  </si>
  <si>
    <t xml:space="preserve">Naziv Ponuditelja: </t>
  </si>
  <si>
    <t>R.b.</t>
  </si>
  <si>
    <t>Naziv stavke</t>
  </si>
  <si>
    <t>Jedinica mjere</t>
  </si>
  <si>
    <t>Godišnja količina</t>
  </si>
  <si>
    <t>a</t>
  </si>
  <si>
    <t>b</t>
  </si>
  <si>
    <t>c</t>
  </si>
  <si>
    <t>d</t>
  </si>
  <si>
    <t>e</t>
  </si>
  <si>
    <t>f = d x e</t>
  </si>
  <si>
    <t>g = f x % PDV</t>
  </si>
  <si>
    <t>h = f+ g</t>
  </si>
  <si>
    <t>Bušilica</t>
  </si>
  <si>
    <t xml:space="preserve">kom </t>
  </si>
  <si>
    <t>Čuperica</t>
  </si>
  <si>
    <t xml:space="preserve">Kutija za spajalice </t>
  </si>
  <si>
    <t xml:space="preserve">Čavlići u boji </t>
  </si>
  <si>
    <t>set/100 čavlića</t>
  </si>
  <si>
    <t>Kopće sigurnosne (ziherice)</t>
  </si>
  <si>
    <t>set/40 ziherica</t>
  </si>
  <si>
    <t xml:space="preserve">Kvačice za papir </t>
  </si>
  <si>
    <t>set/4 kvačice</t>
  </si>
  <si>
    <t>set/100 spajalica</t>
  </si>
  <si>
    <t xml:space="preserve">Boja za pečat </t>
  </si>
  <si>
    <t xml:space="preserve">Čaša za olovke </t>
  </si>
  <si>
    <t>Ladica za spise (vodoravna)</t>
  </si>
  <si>
    <t xml:space="preserve">Korektor u traci </t>
  </si>
  <si>
    <t xml:space="preserve">set/50 listova </t>
  </si>
  <si>
    <t>Škare uredske</t>
  </si>
  <si>
    <t xml:space="preserve">Škare školske </t>
  </si>
  <si>
    <t>omot / 500 listova</t>
  </si>
  <si>
    <t>Blok samoljepljiva kocka 75x75</t>
  </si>
  <si>
    <t>kom/broj listova</t>
  </si>
  <si>
    <t>Papir u boji A4</t>
  </si>
  <si>
    <t>Papir - stolna kocka 9x9</t>
  </si>
  <si>
    <t>Kuverte 1000-SGŠ</t>
  </si>
  <si>
    <t>Kuverte B5-SGŠ</t>
  </si>
  <si>
    <t>Kuverte B6-5 plave</t>
  </si>
  <si>
    <t>kom</t>
  </si>
  <si>
    <t xml:space="preserve">Kasa blok dvodjelni </t>
  </si>
  <si>
    <t xml:space="preserve">Registratori A4 široki </t>
  </si>
  <si>
    <t>Registratori A4 uski</t>
  </si>
  <si>
    <t xml:space="preserve">Pregrada kartonska 235x105 mm </t>
  </si>
  <si>
    <t xml:space="preserve">set/100 listova </t>
  </si>
  <si>
    <t>Pregrada kartonska A4</t>
  </si>
  <si>
    <t xml:space="preserve">set/10 kom </t>
  </si>
  <si>
    <t>Fasickl klapa+guma A4</t>
  </si>
  <si>
    <t xml:space="preserve">set/50 kom </t>
  </si>
  <si>
    <t>Mapa clip A4</t>
  </si>
  <si>
    <t xml:space="preserve">Drvene bojice </t>
  </si>
  <si>
    <t xml:space="preserve">set/12 boja </t>
  </si>
  <si>
    <t xml:space="preserve">Flomasteri </t>
  </si>
  <si>
    <t xml:space="preserve">set/4 kom </t>
  </si>
  <si>
    <t>Marker za CD/DVD</t>
  </si>
  <si>
    <t xml:space="preserve">Marker za bijelu ploču </t>
  </si>
  <si>
    <t xml:space="preserve">Marker crni </t>
  </si>
  <si>
    <t xml:space="preserve">DVD-R </t>
  </si>
  <si>
    <t xml:space="preserve">set/25 kom </t>
  </si>
  <si>
    <t xml:space="preserve">Kutija za CD, DVD </t>
  </si>
  <si>
    <t xml:space="preserve">Spirala 10 mm </t>
  </si>
  <si>
    <t xml:space="preserve">set/100 kom </t>
  </si>
  <si>
    <t>Spirala 16 mm</t>
  </si>
  <si>
    <t>Spirala 22 mm</t>
  </si>
  <si>
    <t>Karton za uvez A4</t>
  </si>
  <si>
    <t xml:space="preserve">Folija za uvez A4 </t>
  </si>
  <si>
    <t>Ponuditelj sam unosi količine i cijene.</t>
  </si>
  <si>
    <t xml:space="preserve">                                    Za Ponuditelja:
(ovlaštena osoba za zastupanje ponuditelja)
______________________________________
                                    M.P.
</t>
  </si>
  <si>
    <t>TROŠKOVNIK - UREDSKI MATERIJAL (u kn)</t>
  </si>
  <si>
    <t>Red.</t>
  </si>
  <si>
    <t>Jedinica</t>
  </si>
  <si>
    <t>Jed.cijena</t>
  </si>
  <si>
    <t>Godišnja</t>
  </si>
  <si>
    <t>Ukupna vrijednost</t>
  </si>
  <si>
    <t>Broj</t>
  </si>
  <si>
    <t>Opis</t>
  </si>
  <si>
    <t>mjere</t>
  </si>
  <si>
    <t>bez PDV-a</t>
  </si>
  <si>
    <t>količina</t>
  </si>
  <si>
    <t>6=4*5</t>
  </si>
  <si>
    <t>Klamerica</t>
  </si>
  <si>
    <t xml:space="preserve">Spojnice </t>
  </si>
  <si>
    <t>Pribadače</t>
  </si>
  <si>
    <t xml:space="preserve">Spajalice ručne </t>
  </si>
  <si>
    <t>Ladica za spise (okomita) kartonska</t>
  </si>
  <si>
    <t xml:space="preserve">Stalak za samoljepljivu vrpcu </t>
  </si>
  <si>
    <t>Korektor bočica</t>
  </si>
  <si>
    <t xml:space="preserve">Brisač za bijelu ploču </t>
  </si>
  <si>
    <t xml:space="preserve">Magnet </t>
  </si>
  <si>
    <t xml:space="preserve">set/6 magneta </t>
  </si>
  <si>
    <t xml:space="preserve">Ploča magnetna </t>
  </si>
  <si>
    <t xml:space="preserve">Ploča pluto </t>
  </si>
  <si>
    <t>Stalak flipchart + bijela ploča</t>
  </si>
  <si>
    <t xml:space="preserve">Blok flip </t>
  </si>
  <si>
    <t>Selotejp</t>
  </si>
  <si>
    <t>Traka ljepljiva smeđa</t>
  </si>
  <si>
    <t xml:space="preserve">Ljepilo </t>
  </si>
  <si>
    <t>Patrone za vruće ljepljenje 200 g</t>
  </si>
  <si>
    <t>Papir A4</t>
  </si>
  <si>
    <t>Zastavice 5/1</t>
  </si>
  <si>
    <t xml:space="preserve">Rola </t>
  </si>
  <si>
    <t>set/10 rola</t>
  </si>
  <si>
    <t>Kocka žica blok 9x9</t>
  </si>
  <si>
    <t>Color copy glossy</t>
  </si>
  <si>
    <t>Šeleshamer</t>
  </si>
  <si>
    <t xml:space="preserve">Kuverte sa zračnim jastukom </t>
  </si>
  <si>
    <t>Putni radni list</t>
  </si>
  <si>
    <t>Obrazac HUB3 3A s priznanicom</t>
  </si>
  <si>
    <t>kutija/4.500 kom</t>
  </si>
  <si>
    <t>Fascikl sa euro mehanikom A4</t>
  </si>
  <si>
    <t>Uložni fascikl deblji (sjajni)</t>
  </si>
  <si>
    <t xml:space="preserve">Vezica gumena </t>
  </si>
  <si>
    <t>vrečica 1 kg</t>
  </si>
  <si>
    <t xml:space="preserve">Kandit vrečice </t>
  </si>
  <si>
    <t xml:space="preserve">Vrečica tregerica </t>
  </si>
  <si>
    <t>Vrečice za zamrzivač 30/1</t>
  </si>
  <si>
    <t>Papirnate vrečice ukrasne bijele</t>
  </si>
  <si>
    <t xml:space="preserve">Grafitna olovka </t>
  </si>
  <si>
    <t xml:space="preserve">Markeri u boji </t>
  </si>
  <si>
    <t xml:space="preserve">Kemijske olovke </t>
  </si>
  <si>
    <t xml:space="preserve">Stroj za uvez </t>
  </si>
  <si>
    <t xml:space="preserve">Uništavač papira </t>
  </si>
  <si>
    <t>Ručnici 2/1</t>
  </si>
  <si>
    <t xml:space="preserve">Vreča za komunalni otpad </t>
  </si>
  <si>
    <t>Baterije</t>
  </si>
  <si>
    <t>CD-R</t>
  </si>
  <si>
    <t>set/25 kom</t>
  </si>
  <si>
    <t xml:space="preserve">Toner HP 278A/CRG728 HQ </t>
  </si>
  <si>
    <t>Toner HP CF 279A HQ</t>
  </si>
  <si>
    <t xml:space="preserve">INK JET HP 301 BLACK </t>
  </si>
  <si>
    <t xml:space="preserve">INK JET HP 301 COLOR </t>
  </si>
  <si>
    <t>TONER CANNON EXV 33</t>
  </si>
  <si>
    <t xml:space="preserve">Ink jet epson T6643 mag 70 ml </t>
  </si>
  <si>
    <t xml:space="preserve">Pehar </t>
  </si>
  <si>
    <t xml:space="preserve">Medalja </t>
  </si>
  <si>
    <t xml:space="preserve">Traka za medalju </t>
  </si>
  <si>
    <t xml:space="preserve">Etui </t>
  </si>
  <si>
    <t xml:space="preserve">Špaga </t>
  </si>
  <si>
    <t>Stolni planer</t>
  </si>
  <si>
    <t xml:space="preserve">Kartonske kutije </t>
  </si>
  <si>
    <t>UKUPNO BEZ PDV-A</t>
  </si>
  <si>
    <t>PDV</t>
  </si>
  <si>
    <t>SVEUKUPNO</t>
  </si>
  <si>
    <t>Ponuditelj je dužan ponuditi, tj. upisati jedinične cijene (zaokružene na dvije decimale) za svaku stavku troškovnika.</t>
  </si>
  <si>
    <t>Ukoliko je ponuđena cijena nula, odnosno ponuditelj ju nudi besplatno obvezan je u tu stavku upisati iznos od 0,00 kuna (nula kuna).</t>
  </si>
  <si>
    <t>Sve stavke troškovnika moraju biti popunjene.</t>
  </si>
  <si>
    <t>MP</t>
  </si>
  <si>
    <t>mjesto i datum</t>
  </si>
  <si>
    <t>Potpis osobe ovlaštene za zastupanje ponuditelja</t>
  </si>
  <si>
    <t>Prilog II</t>
  </si>
  <si>
    <t>Jedinična cijena stavke bez PDV-a
(EUR)</t>
  </si>
  <si>
    <t>Ukupna cijena stavke bez PDV-a
(EUR)</t>
  </si>
  <si>
    <t>PDV
(EUR)</t>
  </si>
  <si>
    <t>Ukupna cijena stavke s PDV-om
(EUR)</t>
  </si>
  <si>
    <t>UKUPNA CIJENA BEZ PDV-a (EUR)</t>
  </si>
  <si>
    <t>IZNOS PDV-a (EUR)</t>
  </si>
  <si>
    <t>UKUPNO S PDV-om (EUR)</t>
  </si>
  <si>
    <t>U __________________________, dana____/____ 2024. godine</t>
  </si>
  <si>
    <t>Sredstvo za ručno pranje suđa, 450 ml min., 600 ml max.</t>
  </si>
  <si>
    <t>Toalet papri, troslojni, 1/10</t>
  </si>
  <si>
    <t>Sredstvo za tuširanje, 450 ml min., 600 ml max.</t>
  </si>
  <si>
    <t>Sredstvo za pranje ruku tekuće, 450 ml min., 600 ml max.</t>
  </si>
  <si>
    <t>Univerzalno sredstvo za čišćenje svih površina, 700 ml min., 
1000 ml max.</t>
  </si>
  <si>
    <t>Higijenske potrepština za krajnje korisnike</t>
  </si>
  <si>
    <t>01-24 JN</t>
  </si>
  <si>
    <t>Naručitelj: Naziv: Hrvatski Crveni križ – Gradsko društvo Crvenog križa Samobor, Ulica Miroslava Krleže 5, 10430 Samobor, OIB: 60600026156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</si>
</sst>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  <family val="2"/>
      <charset val="1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Bold"/>
      <family val="2"/>
      <charset val="1"/>
    </font>
    <font>
      <i/>
      <sz val="10"/>
      <name val="Times New Roman"/>
      <family val="1"/>
      <charset val="238"/>
    </font>
    <font>
      <sz val="12"/>
      <name val="Arial Bold"/>
      <family val="2"/>
      <charset val="1"/>
    </font>
    <font>
      <sz val="9"/>
      <name val="Arial Bold"/>
      <family val="2"/>
      <charset val="1"/>
    </font>
    <font>
      <sz val="8"/>
      <name val="Arial Bold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 Bold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CCCCF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right" vertical="center" wrapText="1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4" fontId="5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0" fillId="3" borderId="16" xfId="0" applyFont="1" applyFill="1" applyBorder="1"/>
    <xf numFmtId="0" fontId="0" fillId="3" borderId="17" xfId="0" applyFill="1" applyBorder="1"/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2" xfId="0" applyFont="1" applyFill="1" applyBorder="1"/>
    <xf numFmtId="0" fontId="10" fillId="3" borderId="14" xfId="0" applyFont="1" applyFill="1" applyBorder="1"/>
    <xf numFmtId="0" fontId="7" fillId="3" borderId="19" xfId="0" applyFont="1" applyFill="1" applyBorder="1"/>
    <xf numFmtId="0" fontId="10" fillId="3" borderId="19" xfId="0" applyFont="1" applyFill="1" applyBorder="1"/>
    <xf numFmtId="0" fontId="10" fillId="3" borderId="20" xfId="0" applyFont="1" applyFill="1" applyBorder="1"/>
    <xf numFmtId="0" fontId="10" fillId="3" borderId="15" xfId="0" applyFont="1" applyFill="1" applyBorder="1"/>
    <xf numFmtId="0" fontId="10" fillId="3" borderId="21" xfId="0" applyFont="1" applyFill="1" applyBorder="1"/>
    <xf numFmtId="0" fontId="7" fillId="3" borderId="2" xfId="0" applyFont="1" applyFill="1" applyBorder="1"/>
    <xf numFmtId="0" fontId="10" fillId="3" borderId="2" xfId="0" applyFont="1" applyFill="1" applyBorder="1"/>
    <xf numFmtId="0" fontId="10" fillId="3" borderId="22" xfId="0" applyFont="1" applyFill="1" applyBorder="1"/>
    <xf numFmtId="1" fontId="11" fillId="3" borderId="6" xfId="0" applyNumberFormat="1" applyFont="1" applyFill="1" applyBorder="1" applyAlignment="1">
      <alignment horizontal="center" vertical="center"/>
    </xf>
    <xf numFmtId="1" fontId="11" fillId="3" borderId="13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" fontId="0" fillId="0" borderId="24" xfId="0" applyNumberFormat="1" applyBorder="1"/>
    <xf numFmtId="0" fontId="0" fillId="0" borderId="1" xfId="0" applyBorder="1"/>
    <xf numFmtId="1" fontId="7" fillId="0" borderId="1" xfId="0" applyNumberFormat="1" applyFont="1" applyBorder="1"/>
    <xf numFmtId="0" fontId="0" fillId="0" borderId="9" xfId="0" applyBorder="1"/>
    <xf numFmtId="164" fontId="7" fillId="0" borderId="1" xfId="0" applyNumberFormat="1" applyFont="1" applyBorder="1"/>
    <xf numFmtId="0" fontId="0" fillId="2" borderId="1" xfId="0" applyFill="1" applyBorder="1"/>
    <xf numFmtId="0" fontId="0" fillId="0" borderId="25" xfId="0" applyBorder="1"/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5" xfId="0" applyBorder="1"/>
    <xf numFmtId="0" fontId="7" fillId="0" borderId="26" xfId="0" applyFont="1" applyBorder="1"/>
    <xf numFmtId="0" fontId="0" fillId="0" borderId="27" xfId="0" applyBorder="1"/>
    <xf numFmtId="0" fontId="0" fillId="0" borderId="27" xfId="0" applyBorder="1" applyAlignment="1">
      <alignment horizontal="center" vertical="center"/>
    </xf>
    <xf numFmtId="0" fontId="0" fillId="0" borderId="28" xfId="0" applyBorder="1"/>
    <xf numFmtId="0" fontId="7" fillId="0" borderId="25" xfId="0" applyFont="1" applyBorder="1"/>
    <xf numFmtId="0" fontId="12" fillId="0" borderId="0" xfId="0" applyFont="1"/>
    <xf numFmtId="0" fontId="13" fillId="0" borderId="0" xfId="0" applyFont="1"/>
    <xf numFmtId="4" fontId="2" fillId="0" borderId="1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4" fontId="2" fillId="0" borderId="10" xfId="1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0" xfId="0" applyFont="1" applyBorder="1"/>
    <xf numFmtId="0" fontId="0" fillId="0" borderId="10" xfId="0" applyBorder="1" applyAlignment="1">
      <alignment horizontal="center" vertical="center"/>
    </xf>
    <xf numFmtId="4" fontId="5" fillId="0" borderId="29" xfId="1" applyNumberFormat="1" applyFont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right" vertical="center"/>
    </xf>
    <xf numFmtId="4" fontId="2" fillId="0" borderId="26" xfId="1" applyNumberFormat="1" applyFont="1" applyBorder="1" applyAlignment="1">
      <alignment horizontal="center" vertical="center"/>
    </xf>
    <xf numFmtId="4" fontId="2" fillId="0" borderId="27" xfId="1" applyNumberFormat="1" applyFont="1" applyBorder="1" applyAlignment="1">
      <alignment horizontal="center" vertical="center"/>
    </xf>
    <xf numFmtId="0" fontId="5" fillId="0" borderId="32" xfId="1" applyFont="1" applyBorder="1" applyAlignment="1">
      <alignment horizontal="right" vertical="center"/>
    </xf>
    <xf numFmtId="0" fontId="5" fillId="0" borderId="27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right" vertical="center" wrapText="1"/>
      <protection hidden="1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center" vertical="center"/>
    </xf>
    <xf numFmtId="1" fontId="14" fillId="0" borderId="10" xfId="0" applyNumberFormat="1" applyFont="1" applyBorder="1" applyAlignment="1">
      <alignment horizontal="right" vertical="center"/>
    </xf>
    <xf numFmtId="4" fontId="2" fillId="0" borderId="28" xfId="1" applyNumberFormat="1" applyFont="1" applyBorder="1" applyAlignment="1">
      <alignment horizontal="center" vertical="center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30"/>
  <sheetViews>
    <sheetView tabSelected="1" view="pageBreakPreview" zoomScaleNormal="100" zoomScaleSheetLayoutView="100" zoomScalePageLayoutView="110" workbookViewId="0">
      <selection activeCell="F4" sqref="F4"/>
    </sheetView>
  </sheetViews>
  <sheetFormatPr defaultRowHeight="12.75" x14ac:dyDescent="0.2"/>
  <cols>
    <col min="1" max="1" width="6.140625" style="1" customWidth="1"/>
    <col min="2" max="2" width="63.42578125" style="1" customWidth="1"/>
    <col min="3" max="3" width="17.7109375" style="1" customWidth="1"/>
    <col min="4" max="4" width="10.42578125" style="1" customWidth="1"/>
    <col min="5" max="5" width="16.85546875" style="1" customWidth="1"/>
    <col min="6" max="6" width="17.140625" style="1" customWidth="1"/>
    <col min="7" max="7" width="14" style="1" customWidth="1"/>
    <col min="8" max="8" width="9.7109375" style="2" bestFit="1" customWidth="1"/>
    <col min="9" max="1020" width="9.140625" style="1" customWidth="1"/>
  </cols>
  <sheetData>
    <row r="1" spans="1:8" x14ac:dyDescent="0.2">
      <c r="H1" s="2" t="s">
        <v>153</v>
      </c>
    </row>
    <row r="2" spans="1:8" ht="15.75" customHeight="1" x14ac:dyDescent="0.2">
      <c r="A2" s="78" t="s">
        <v>169</v>
      </c>
      <c r="B2" s="78"/>
      <c r="C2" s="78"/>
      <c r="D2" s="78"/>
      <c r="E2" s="78"/>
      <c r="F2" s="78"/>
      <c r="G2" s="78"/>
      <c r="H2" s="3" t="s">
        <v>0</v>
      </c>
    </row>
    <row r="3" spans="1:8" ht="15.75" customHeight="1" x14ac:dyDescent="0.2">
      <c r="A3" s="78"/>
      <c r="B3" s="78"/>
      <c r="C3" s="78"/>
      <c r="D3" s="78"/>
      <c r="E3" s="78"/>
      <c r="F3" s="78"/>
      <c r="G3" s="78"/>
      <c r="H3" s="4" t="s">
        <v>168</v>
      </c>
    </row>
    <row r="4" spans="1:8" ht="15.75" customHeight="1" x14ac:dyDescent="0.2">
      <c r="A4" s="5"/>
      <c r="B4" s="5"/>
      <c r="C4" s="5"/>
      <c r="D4" s="5"/>
      <c r="E4" s="5"/>
      <c r="F4" s="5"/>
      <c r="G4" s="5"/>
      <c r="H4" s="5"/>
    </row>
    <row r="5" spans="1:8" ht="15.75" customHeight="1" x14ac:dyDescent="0.2">
      <c r="A5" s="79" t="s">
        <v>1</v>
      </c>
      <c r="B5" s="79"/>
      <c r="C5" s="79"/>
      <c r="D5" s="79"/>
      <c r="E5" s="79"/>
      <c r="F5" s="79"/>
      <c r="G5" s="79"/>
      <c r="H5" s="79"/>
    </row>
    <row r="6" spans="1:8" ht="15.75" customHeight="1" x14ac:dyDescent="0.2">
      <c r="A6" s="80" t="s">
        <v>2</v>
      </c>
      <c r="B6" s="80"/>
      <c r="C6" s="81" t="s">
        <v>167</v>
      </c>
      <c r="D6" s="81"/>
      <c r="E6" s="81"/>
      <c r="F6" s="81"/>
      <c r="G6" s="81"/>
      <c r="H6" s="81"/>
    </row>
    <row r="7" spans="1:8" ht="15" customHeight="1" x14ac:dyDescent="0.2">
      <c r="A7" s="80" t="s">
        <v>3</v>
      </c>
      <c r="B7" s="80"/>
      <c r="C7" s="81" t="s">
        <v>168</v>
      </c>
      <c r="D7" s="81"/>
      <c r="E7" s="81"/>
      <c r="F7" s="81"/>
      <c r="G7" s="81"/>
      <c r="H7" s="81"/>
    </row>
    <row r="8" spans="1:8" ht="18.600000000000001" customHeight="1" x14ac:dyDescent="0.2">
      <c r="A8" s="6"/>
      <c r="B8" s="6"/>
      <c r="C8" s="7"/>
      <c r="D8" s="7"/>
      <c r="E8" s="7"/>
      <c r="F8" s="7"/>
      <c r="G8" s="7"/>
      <c r="H8" s="7"/>
    </row>
    <row r="9" spans="1:8" ht="20.25" customHeight="1" x14ac:dyDescent="0.2">
      <c r="A9" s="73" t="s">
        <v>4</v>
      </c>
      <c r="B9" s="73"/>
      <c r="C9" s="74"/>
      <c r="D9" s="74"/>
      <c r="E9" s="74"/>
      <c r="F9" s="74"/>
      <c r="G9" s="74"/>
      <c r="H9" s="74"/>
    </row>
    <row r="10" spans="1:8" ht="18" customHeight="1" thickBot="1" x14ac:dyDescent="0.25">
      <c r="A10" s="8"/>
      <c r="B10" s="8"/>
      <c r="C10" s="8"/>
      <c r="D10" s="8"/>
      <c r="E10" s="8"/>
      <c r="F10" s="8"/>
      <c r="G10" s="8"/>
      <c r="H10" s="8"/>
    </row>
    <row r="11" spans="1:8" ht="18" customHeight="1" thickBot="1" x14ac:dyDescent="0.25">
      <c r="A11" s="75" t="s">
        <v>5</v>
      </c>
      <c r="B11" s="76" t="s">
        <v>6</v>
      </c>
      <c r="C11" s="76" t="s">
        <v>7</v>
      </c>
      <c r="D11" s="76" t="s">
        <v>8</v>
      </c>
      <c r="E11" s="76" t="s">
        <v>154</v>
      </c>
      <c r="F11" s="76" t="s">
        <v>155</v>
      </c>
      <c r="G11" s="76" t="s">
        <v>156</v>
      </c>
      <c r="H11" s="77" t="s">
        <v>157</v>
      </c>
    </row>
    <row r="12" spans="1:8" ht="25.5" customHeight="1" x14ac:dyDescent="0.2">
      <c r="A12" s="75"/>
      <c r="B12" s="76"/>
      <c r="C12" s="76"/>
      <c r="D12" s="76"/>
      <c r="E12" s="76"/>
      <c r="F12" s="76"/>
      <c r="G12" s="76"/>
      <c r="H12" s="77"/>
    </row>
    <row r="13" spans="1:8" ht="28.5" customHeight="1" thickBot="1" x14ac:dyDescent="0.25">
      <c r="A13" s="60" t="s">
        <v>9</v>
      </c>
      <c r="B13" s="9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9" t="s">
        <v>15</v>
      </c>
      <c r="H13" s="10" t="s">
        <v>16</v>
      </c>
    </row>
    <row r="14" spans="1:8" ht="9" customHeight="1" x14ac:dyDescent="0.2">
      <c r="A14" s="59"/>
      <c r="B14" s="53"/>
      <c r="C14" s="53"/>
      <c r="D14" s="53"/>
      <c r="E14" s="57"/>
      <c r="F14" s="53"/>
      <c r="G14" s="57"/>
      <c r="H14" s="58"/>
    </row>
    <row r="15" spans="1:8" x14ac:dyDescent="0.2">
      <c r="A15" s="14">
        <v>1</v>
      </c>
      <c r="B15" s="54" t="s">
        <v>162</v>
      </c>
      <c r="C15" s="55" t="s">
        <v>18</v>
      </c>
      <c r="D15" s="83">
        <v>2970</v>
      </c>
      <c r="E15" s="51"/>
      <c r="F15" s="52"/>
      <c r="G15" s="52"/>
      <c r="H15" s="56"/>
    </row>
    <row r="16" spans="1:8" x14ac:dyDescent="0.2">
      <c r="A16" s="14">
        <v>2</v>
      </c>
      <c r="B16" s="11" t="s">
        <v>163</v>
      </c>
      <c r="C16" s="55" t="s">
        <v>18</v>
      </c>
      <c r="D16" s="83">
        <v>2970</v>
      </c>
      <c r="E16" s="51"/>
      <c r="F16" s="50"/>
      <c r="G16" s="50"/>
      <c r="H16" s="13"/>
    </row>
    <row r="17" spans="1:8" x14ac:dyDescent="0.2">
      <c r="A17" s="14">
        <v>3</v>
      </c>
      <c r="B17" s="11" t="s">
        <v>164</v>
      </c>
      <c r="C17" s="55" t="s">
        <v>18</v>
      </c>
      <c r="D17" s="83">
        <v>2970</v>
      </c>
      <c r="E17" s="51"/>
      <c r="F17" s="50"/>
      <c r="G17" s="50"/>
      <c r="H17" s="13"/>
    </row>
    <row r="18" spans="1:8" x14ac:dyDescent="0.2">
      <c r="A18" s="14">
        <v>4</v>
      </c>
      <c r="B18" s="11" t="s">
        <v>165</v>
      </c>
      <c r="C18" s="55" t="s">
        <v>18</v>
      </c>
      <c r="D18" s="83">
        <v>2970</v>
      </c>
      <c r="E18" s="51"/>
      <c r="F18" s="50"/>
      <c r="G18" s="50"/>
      <c r="H18" s="13"/>
    </row>
    <row r="19" spans="1:8" ht="25.5" x14ac:dyDescent="0.2">
      <c r="A19" s="14">
        <v>5</v>
      </c>
      <c r="B19" s="61" t="s">
        <v>166</v>
      </c>
      <c r="C19" s="55" t="s">
        <v>18</v>
      </c>
      <c r="D19" s="83">
        <v>2970</v>
      </c>
      <c r="E19" s="51"/>
      <c r="F19" s="50"/>
      <c r="G19" s="50"/>
      <c r="H19" s="13"/>
    </row>
    <row r="20" spans="1:8" ht="13.5" thickBot="1" x14ac:dyDescent="0.25">
      <c r="G20" s="50"/>
      <c r="H20" s="13"/>
    </row>
    <row r="21" spans="1:8" ht="14.45" customHeight="1" thickBot="1" x14ac:dyDescent="0.25">
      <c r="A21" s="67" t="s">
        <v>158</v>
      </c>
      <c r="B21" s="67"/>
      <c r="C21" s="67"/>
      <c r="D21" s="67"/>
      <c r="E21" s="67"/>
      <c r="F21" s="68"/>
      <c r="G21" s="69"/>
      <c r="H21" s="84"/>
    </row>
    <row r="22" spans="1:8" ht="14.45" customHeight="1" thickBot="1" x14ac:dyDescent="0.25">
      <c r="A22" s="67" t="s">
        <v>159</v>
      </c>
      <c r="B22" s="67"/>
      <c r="C22" s="67"/>
      <c r="D22" s="67"/>
      <c r="E22" s="67"/>
      <c r="F22" s="68"/>
      <c r="G22" s="69"/>
      <c r="H22" s="84"/>
    </row>
    <row r="23" spans="1:8" ht="14.45" customHeight="1" thickBot="1" x14ac:dyDescent="0.25">
      <c r="A23" s="70" t="s">
        <v>160</v>
      </c>
      <c r="B23" s="71"/>
      <c r="C23" s="71"/>
      <c r="D23" s="71"/>
      <c r="E23" s="72"/>
      <c r="F23" s="68"/>
      <c r="G23" s="69"/>
      <c r="H23" s="69"/>
    </row>
    <row r="24" spans="1:8" ht="14.45" customHeight="1" x14ac:dyDescent="0.2">
      <c r="A24" s="62" t="s">
        <v>70</v>
      </c>
      <c r="B24" s="62"/>
      <c r="C24" s="62"/>
      <c r="D24" s="62"/>
      <c r="E24" s="62"/>
      <c r="F24" s="62"/>
      <c r="G24" s="62"/>
      <c r="H24" s="62"/>
    </row>
    <row r="25" spans="1:8" ht="13.15" customHeight="1" x14ac:dyDescent="0.2">
      <c r="A25" s="15"/>
      <c r="F25" s="63" t="s">
        <v>71</v>
      </c>
      <c r="G25" s="63"/>
      <c r="H25" s="63"/>
    </row>
    <row r="26" spans="1:8" x14ac:dyDescent="0.2">
      <c r="F26" s="63"/>
      <c r="G26" s="63"/>
      <c r="H26" s="63"/>
    </row>
    <row r="27" spans="1:8" ht="33" customHeight="1" x14ac:dyDescent="0.2">
      <c r="A27" s="66" t="s">
        <v>161</v>
      </c>
      <c r="B27" s="66"/>
      <c r="F27" s="63"/>
      <c r="G27" s="63"/>
      <c r="H27" s="63"/>
    </row>
    <row r="28" spans="1:8" x14ac:dyDescent="0.2">
      <c r="F28" s="64"/>
      <c r="G28" s="64"/>
      <c r="H28" s="65"/>
    </row>
    <row r="29" spans="1:8" x14ac:dyDescent="0.2">
      <c r="F29" s="64"/>
      <c r="G29" s="64"/>
      <c r="H29" s="65"/>
    </row>
    <row r="30" spans="1:8" x14ac:dyDescent="0.2">
      <c r="F30" s="64"/>
      <c r="G30" s="64"/>
      <c r="H30" s="65"/>
    </row>
  </sheetData>
  <mergeCells count="25">
    <mergeCell ref="A2:G3"/>
    <mergeCell ref="A5:H5"/>
    <mergeCell ref="A6:B6"/>
    <mergeCell ref="C6:H6"/>
    <mergeCell ref="A7:B7"/>
    <mergeCell ref="C7:H7"/>
    <mergeCell ref="A9:B9"/>
    <mergeCell ref="C9:H9"/>
    <mergeCell ref="A11:A12"/>
    <mergeCell ref="B11:B12"/>
    <mergeCell ref="C11:C12"/>
    <mergeCell ref="D11:D12"/>
    <mergeCell ref="E11:E12"/>
    <mergeCell ref="F11:F12"/>
    <mergeCell ref="G11:G12"/>
    <mergeCell ref="H11:H12"/>
    <mergeCell ref="A24:H24"/>
    <mergeCell ref="F25:H30"/>
    <mergeCell ref="A27:B27"/>
    <mergeCell ref="A21:E21"/>
    <mergeCell ref="F21:H21"/>
    <mergeCell ref="A22:E22"/>
    <mergeCell ref="F23:H23"/>
    <mergeCell ref="A23:E23"/>
    <mergeCell ref="F22:H22"/>
  </mergeCells>
  <pageMargins left="0.47222222222222199" right="0.27569444444444402" top="0.78749999999999998" bottom="0.82708333333333295" header="0.27569444444444402" footer="0.51180555555555496"/>
  <pageSetup paperSize="9" scale="53" firstPageNumber="0" orientation="landscape" horizontalDpi="300" verticalDpi="300" r:id="rId1"/>
  <headerFooter>
    <oddHeader>&amp;RPrilog II.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10"/>
  <sheetViews>
    <sheetView view="pageBreakPreview" topLeftCell="A61" zoomScaleNormal="100" workbookViewId="0">
      <selection activeCell="F8" sqref="F8"/>
    </sheetView>
  </sheetViews>
  <sheetFormatPr defaultRowHeight="12.75" x14ac:dyDescent="0.2"/>
  <cols>
    <col min="1" max="1" width="8.7109375" customWidth="1"/>
    <col min="2" max="2" width="4.42578125" customWidth="1"/>
    <col min="3" max="3" width="67.5703125" customWidth="1"/>
    <col min="4" max="4" width="19" customWidth="1"/>
    <col min="5" max="5" width="17.140625" customWidth="1"/>
    <col min="6" max="6" width="8" customWidth="1"/>
    <col min="7" max="7" width="18" customWidth="1"/>
    <col min="8" max="1025" width="8.7109375" customWidth="1"/>
  </cols>
  <sheetData>
    <row r="3" spans="2:9" ht="15.75" x14ac:dyDescent="0.2">
      <c r="B3" s="82" t="s">
        <v>72</v>
      </c>
      <c r="C3" s="82"/>
      <c r="D3" s="82"/>
      <c r="E3" s="82"/>
      <c r="F3" s="82"/>
      <c r="G3" s="82"/>
    </row>
    <row r="4" spans="2:9" x14ac:dyDescent="0.2">
      <c r="B4" s="16" t="s">
        <v>73</v>
      </c>
      <c r="C4" s="17"/>
      <c r="D4" s="18" t="s">
        <v>74</v>
      </c>
      <c r="E4" s="18" t="s">
        <v>75</v>
      </c>
      <c r="F4" s="19" t="s">
        <v>76</v>
      </c>
      <c r="G4" s="20" t="s">
        <v>77</v>
      </c>
    </row>
    <row r="5" spans="2:9" x14ac:dyDescent="0.2">
      <c r="B5" s="21" t="s">
        <v>78</v>
      </c>
      <c r="C5" s="22" t="s">
        <v>79</v>
      </c>
      <c r="D5" s="23" t="s">
        <v>80</v>
      </c>
      <c r="E5" s="23" t="s">
        <v>81</v>
      </c>
      <c r="F5" s="24" t="s">
        <v>82</v>
      </c>
      <c r="G5" s="25" t="s">
        <v>81</v>
      </c>
    </row>
    <row r="6" spans="2:9" ht="5.25" customHeight="1" x14ac:dyDescent="0.2">
      <c r="B6" s="26"/>
      <c r="C6" s="27"/>
      <c r="D6" s="28"/>
      <c r="E6" s="28"/>
      <c r="F6" s="28"/>
      <c r="G6" s="29"/>
    </row>
    <row r="7" spans="2:9" x14ac:dyDescent="0.2">
      <c r="B7" s="30">
        <v>1</v>
      </c>
      <c r="C7" s="31">
        <v>2</v>
      </c>
      <c r="D7" s="31">
        <v>3</v>
      </c>
      <c r="E7" s="31">
        <v>4</v>
      </c>
      <c r="F7" s="31">
        <v>5</v>
      </c>
      <c r="G7" s="32" t="s">
        <v>83</v>
      </c>
    </row>
    <row r="8" spans="2:9" x14ac:dyDescent="0.2">
      <c r="B8" s="33">
        <v>1</v>
      </c>
      <c r="C8" s="34" t="s">
        <v>17</v>
      </c>
      <c r="D8" s="12" t="s">
        <v>18</v>
      </c>
      <c r="E8" s="34"/>
      <c r="F8" s="35">
        <v>5</v>
      </c>
      <c r="G8" s="36"/>
      <c r="I8">
        <f>1+2+1+1</f>
        <v>5</v>
      </c>
    </row>
    <row r="9" spans="2:9" x14ac:dyDescent="0.2">
      <c r="B9" s="33">
        <v>2</v>
      </c>
      <c r="C9" s="34" t="s">
        <v>19</v>
      </c>
      <c r="D9" s="12" t="s">
        <v>18</v>
      </c>
      <c r="E9" s="34"/>
      <c r="F9" s="35">
        <v>5</v>
      </c>
      <c r="G9" s="36"/>
      <c r="I9">
        <f>1+2+1+1</f>
        <v>5</v>
      </c>
    </row>
    <row r="10" spans="2:9" x14ac:dyDescent="0.2">
      <c r="B10" s="33">
        <v>3</v>
      </c>
      <c r="C10" s="34" t="s">
        <v>84</v>
      </c>
      <c r="D10" s="12" t="s">
        <v>18</v>
      </c>
      <c r="E10" s="34"/>
      <c r="F10" s="35">
        <v>4</v>
      </c>
      <c r="G10" s="36"/>
      <c r="I10">
        <f>1+1+1+1</f>
        <v>4</v>
      </c>
    </row>
    <row r="11" spans="2:9" x14ac:dyDescent="0.2">
      <c r="B11" s="33">
        <v>4</v>
      </c>
      <c r="C11" s="34" t="s">
        <v>85</v>
      </c>
      <c r="D11" s="12" t="s">
        <v>18</v>
      </c>
      <c r="E11" s="34"/>
      <c r="F11" s="35">
        <v>33</v>
      </c>
      <c r="G11" s="36"/>
      <c r="I11">
        <f>10+1+5+10+2+5</f>
        <v>33</v>
      </c>
    </row>
    <row r="12" spans="2:9" x14ac:dyDescent="0.2">
      <c r="B12" s="33">
        <v>5</v>
      </c>
      <c r="C12" s="34" t="s">
        <v>20</v>
      </c>
      <c r="D12" s="12" t="s">
        <v>18</v>
      </c>
      <c r="E12" s="34"/>
      <c r="F12" s="35">
        <v>2</v>
      </c>
      <c r="G12" s="36"/>
      <c r="I12">
        <f>1+1</f>
        <v>2</v>
      </c>
    </row>
    <row r="13" spans="2:9" x14ac:dyDescent="0.2">
      <c r="B13" s="33">
        <v>6</v>
      </c>
      <c r="C13" s="34" t="s">
        <v>21</v>
      </c>
      <c r="D13" s="12" t="s">
        <v>22</v>
      </c>
      <c r="E13" s="34"/>
      <c r="F13" s="35">
        <v>2</v>
      </c>
      <c r="G13" s="36"/>
      <c r="I13">
        <f>2</f>
        <v>2</v>
      </c>
    </row>
    <row r="14" spans="2:9" x14ac:dyDescent="0.2">
      <c r="B14" s="33">
        <v>7</v>
      </c>
      <c r="C14" s="34" t="s">
        <v>86</v>
      </c>
      <c r="D14" s="12" t="s">
        <v>43</v>
      </c>
      <c r="E14" s="34"/>
      <c r="F14" s="35">
        <v>1</v>
      </c>
      <c r="G14" s="36"/>
      <c r="I14">
        <f>1</f>
        <v>1</v>
      </c>
    </row>
    <row r="15" spans="2:9" x14ac:dyDescent="0.2">
      <c r="B15" s="33">
        <v>8</v>
      </c>
      <c r="C15" s="34" t="s">
        <v>23</v>
      </c>
      <c r="D15" s="12" t="s">
        <v>24</v>
      </c>
      <c r="E15" s="34"/>
      <c r="F15" s="35">
        <v>5</v>
      </c>
      <c r="G15" s="36"/>
    </row>
    <row r="16" spans="2:9" x14ac:dyDescent="0.2">
      <c r="B16" s="33">
        <v>9</v>
      </c>
      <c r="C16" s="34" t="s">
        <v>25</v>
      </c>
      <c r="D16" s="12" t="s">
        <v>26</v>
      </c>
      <c r="E16" s="34"/>
      <c r="F16" s="35">
        <v>5</v>
      </c>
      <c r="G16" s="36"/>
    </row>
    <row r="17" spans="2:9" x14ac:dyDescent="0.2">
      <c r="B17" s="33">
        <v>10</v>
      </c>
      <c r="C17" s="34" t="s">
        <v>87</v>
      </c>
      <c r="D17" s="12" t="s">
        <v>27</v>
      </c>
      <c r="E17" s="34"/>
      <c r="F17" s="35">
        <v>20</v>
      </c>
      <c r="G17" s="36"/>
      <c r="I17">
        <f>20</f>
        <v>20</v>
      </c>
    </row>
    <row r="18" spans="2:9" x14ac:dyDescent="0.2">
      <c r="B18" s="33">
        <v>11</v>
      </c>
      <c r="C18" s="34" t="s">
        <v>28</v>
      </c>
      <c r="D18" s="12" t="s">
        <v>18</v>
      </c>
      <c r="E18" s="34"/>
      <c r="F18" s="35">
        <v>2</v>
      </c>
      <c r="G18" s="36"/>
      <c r="I18">
        <v>1</v>
      </c>
    </row>
    <row r="19" spans="2:9" x14ac:dyDescent="0.2">
      <c r="B19" s="33">
        <v>12</v>
      </c>
      <c r="C19" s="34" t="s">
        <v>29</v>
      </c>
      <c r="D19" s="12" t="s">
        <v>18</v>
      </c>
      <c r="E19" s="34"/>
      <c r="F19" s="35">
        <v>1</v>
      </c>
      <c r="G19" s="36"/>
      <c r="I19">
        <f>1</f>
        <v>1</v>
      </c>
    </row>
    <row r="20" spans="2:9" x14ac:dyDescent="0.2">
      <c r="B20" s="33">
        <v>13</v>
      </c>
      <c r="C20" s="34" t="s">
        <v>30</v>
      </c>
      <c r="D20" s="12" t="s">
        <v>18</v>
      </c>
      <c r="E20" s="34"/>
      <c r="F20" s="35">
        <v>15</v>
      </c>
      <c r="G20" s="36"/>
      <c r="I20">
        <f>5+6+3</f>
        <v>14</v>
      </c>
    </row>
    <row r="21" spans="2:9" x14ac:dyDescent="0.2">
      <c r="B21" s="33">
        <v>14</v>
      </c>
      <c r="C21" s="34" t="s">
        <v>88</v>
      </c>
      <c r="D21" s="12" t="s">
        <v>43</v>
      </c>
      <c r="E21" s="34"/>
      <c r="F21" s="35">
        <v>30</v>
      </c>
      <c r="G21" s="36"/>
      <c r="I21">
        <f>30</f>
        <v>30</v>
      </c>
    </row>
    <row r="22" spans="2:9" x14ac:dyDescent="0.2">
      <c r="B22" s="33">
        <v>15</v>
      </c>
      <c r="C22" s="34" t="s">
        <v>89</v>
      </c>
      <c r="D22" s="12" t="s">
        <v>18</v>
      </c>
      <c r="E22" s="34"/>
      <c r="F22" s="35">
        <v>4</v>
      </c>
      <c r="G22" s="36"/>
      <c r="I22">
        <f>1+1+1+1</f>
        <v>4</v>
      </c>
    </row>
    <row r="23" spans="2:9" x14ac:dyDescent="0.2">
      <c r="B23" s="33">
        <v>16</v>
      </c>
      <c r="C23" s="34" t="s">
        <v>90</v>
      </c>
      <c r="D23" s="12" t="s">
        <v>18</v>
      </c>
      <c r="E23" s="34"/>
      <c r="F23" s="35">
        <v>14</v>
      </c>
      <c r="G23" s="36"/>
      <c r="I23">
        <f>2+2+5+1+2+2</f>
        <v>14</v>
      </c>
    </row>
    <row r="24" spans="2:9" x14ac:dyDescent="0.2">
      <c r="B24" s="33">
        <v>17</v>
      </c>
      <c r="C24" s="34" t="s">
        <v>31</v>
      </c>
      <c r="D24" s="12" t="s">
        <v>18</v>
      </c>
      <c r="E24" s="35"/>
      <c r="F24" s="35">
        <v>11</v>
      </c>
      <c r="G24" s="36"/>
      <c r="I24">
        <f>1+3+5+2</f>
        <v>11</v>
      </c>
    </row>
    <row r="25" spans="2:9" x14ac:dyDescent="0.2">
      <c r="B25" s="33">
        <v>18</v>
      </c>
      <c r="C25" s="34" t="s">
        <v>91</v>
      </c>
      <c r="D25" s="12" t="s">
        <v>18</v>
      </c>
      <c r="E25" s="35"/>
      <c r="F25" s="35">
        <v>2</v>
      </c>
      <c r="G25" s="36"/>
    </row>
    <row r="26" spans="2:9" x14ac:dyDescent="0.2">
      <c r="B26" s="33">
        <v>19</v>
      </c>
      <c r="C26" s="34" t="s">
        <v>92</v>
      </c>
      <c r="D26" s="12" t="s">
        <v>93</v>
      </c>
      <c r="E26" s="35"/>
      <c r="F26" s="35">
        <v>2</v>
      </c>
      <c r="G26" s="36"/>
      <c r="I26">
        <f>2</f>
        <v>2</v>
      </c>
    </row>
    <row r="27" spans="2:9" x14ac:dyDescent="0.2">
      <c r="B27" s="33">
        <v>20</v>
      </c>
      <c r="C27" s="34" t="s">
        <v>94</v>
      </c>
      <c r="D27" s="12" t="s">
        <v>18</v>
      </c>
      <c r="E27" s="35"/>
      <c r="F27" s="35">
        <v>1</v>
      </c>
      <c r="G27" s="36"/>
      <c r="I27">
        <f>1</f>
        <v>1</v>
      </c>
    </row>
    <row r="28" spans="2:9" x14ac:dyDescent="0.2">
      <c r="B28" s="33">
        <v>21</v>
      </c>
      <c r="C28" s="34" t="s">
        <v>95</v>
      </c>
      <c r="D28" s="12" t="s">
        <v>18</v>
      </c>
      <c r="E28" s="35"/>
      <c r="F28" s="35">
        <v>2</v>
      </c>
      <c r="G28" s="36"/>
      <c r="I28">
        <f>1+1</f>
        <v>2</v>
      </c>
    </row>
    <row r="29" spans="2:9" x14ac:dyDescent="0.2">
      <c r="B29" s="33">
        <v>22</v>
      </c>
      <c r="C29" s="34" t="s">
        <v>96</v>
      </c>
      <c r="D29" s="12" t="s">
        <v>18</v>
      </c>
      <c r="E29" s="35"/>
      <c r="F29" s="35">
        <v>1</v>
      </c>
      <c r="G29" s="36"/>
      <c r="I29">
        <f>1</f>
        <v>1</v>
      </c>
    </row>
    <row r="30" spans="2:9" x14ac:dyDescent="0.2">
      <c r="B30" s="33">
        <v>23</v>
      </c>
      <c r="C30" s="34" t="s">
        <v>97</v>
      </c>
      <c r="D30" s="12" t="s">
        <v>32</v>
      </c>
      <c r="E30" s="35"/>
      <c r="F30" s="35">
        <v>2</v>
      </c>
      <c r="G30" s="36"/>
      <c r="I30">
        <f>1</f>
        <v>1</v>
      </c>
    </row>
    <row r="31" spans="2:9" x14ac:dyDescent="0.2">
      <c r="B31" s="33">
        <v>24</v>
      </c>
      <c r="C31" s="34" t="s">
        <v>98</v>
      </c>
      <c r="D31" s="12" t="s">
        <v>18</v>
      </c>
      <c r="E31" s="35"/>
      <c r="F31" s="35">
        <v>25</v>
      </c>
      <c r="G31" s="36"/>
      <c r="I31">
        <f>1+10+2+10+2</f>
        <v>25</v>
      </c>
    </row>
    <row r="32" spans="2:9" x14ac:dyDescent="0.2">
      <c r="B32" s="33">
        <v>25</v>
      </c>
      <c r="C32" s="34" t="s">
        <v>99</v>
      </c>
      <c r="D32" s="12" t="s">
        <v>18</v>
      </c>
      <c r="E32" s="35"/>
      <c r="F32" s="35">
        <v>28</v>
      </c>
      <c r="G32" s="36"/>
      <c r="I32">
        <f>12+12+4</f>
        <v>28</v>
      </c>
    </row>
    <row r="33" spans="2:9" x14ac:dyDescent="0.2">
      <c r="B33" s="33">
        <v>26</v>
      </c>
      <c r="C33" s="34" t="s">
        <v>33</v>
      </c>
      <c r="D33" s="12" t="s">
        <v>18</v>
      </c>
      <c r="E33" s="35"/>
      <c r="F33" s="35">
        <v>79</v>
      </c>
      <c r="G33" s="36"/>
      <c r="I33">
        <f>19+21+9+30</f>
        <v>79</v>
      </c>
    </row>
    <row r="34" spans="2:9" x14ac:dyDescent="0.2">
      <c r="B34" s="33">
        <v>27</v>
      </c>
      <c r="C34" s="34" t="s">
        <v>34</v>
      </c>
      <c r="D34" s="12" t="s">
        <v>18</v>
      </c>
      <c r="E34" s="35"/>
      <c r="F34" s="35">
        <v>12</v>
      </c>
      <c r="G34" s="36"/>
    </row>
    <row r="35" spans="2:9" x14ac:dyDescent="0.2">
      <c r="B35" s="33">
        <v>28</v>
      </c>
      <c r="C35" s="34" t="s">
        <v>100</v>
      </c>
      <c r="D35" s="12" t="s">
        <v>18</v>
      </c>
      <c r="E35" s="35"/>
      <c r="F35" s="11">
        <v>19</v>
      </c>
      <c r="G35" s="36"/>
      <c r="I35">
        <f>2+9</f>
        <v>11</v>
      </c>
    </row>
    <row r="36" spans="2:9" x14ac:dyDescent="0.2">
      <c r="B36" s="33">
        <v>29</v>
      </c>
      <c r="C36" s="34" t="s">
        <v>101</v>
      </c>
      <c r="D36" s="12" t="s">
        <v>18</v>
      </c>
      <c r="E36" s="35"/>
      <c r="F36" s="11">
        <v>5</v>
      </c>
      <c r="G36" s="36"/>
    </row>
    <row r="37" spans="2:9" x14ac:dyDescent="0.2">
      <c r="B37" s="33">
        <v>30</v>
      </c>
      <c r="C37" s="34" t="s">
        <v>102</v>
      </c>
      <c r="D37" s="12" t="s">
        <v>35</v>
      </c>
      <c r="E37" s="35"/>
      <c r="F37" s="11">
        <v>150</v>
      </c>
      <c r="G37" s="36"/>
      <c r="I37">
        <f>25+15+15+10+15+15+15+2+15+20</f>
        <v>147</v>
      </c>
    </row>
    <row r="38" spans="2:9" x14ac:dyDescent="0.2">
      <c r="B38" s="33">
        <v>31</v>
      </c>
      <c r="C38" s="34" t="s">
        <v>36</v>
      </c>
      <c r="D38" s="12" t="s">
        <v>37</v>
      </c>
      <c r="E38" s="35"/>
      <c r="F38" s="11">
        <v>26</v>
      </c>
      <c r="G38" s="36"/>
      <c r="I38">
        <f>1+5+3+1+4+5+1+6</f>
        <v>26</v>
      </c>
    </row>
    <row r="39" spans="2:9" x14ac:dyDescent="0.2">
      <c r="B39" s="33">
        <v>32</v>
      </c>
      <c r="C39" s="34" t="s">
        <v>103</v>
      </c>
      <c r="D39" s="12" t="s">
        <v>18</v>
      </c>
      <c r="E39" s="35"/>
      <c r="F39" s="11">
        <v>10</v>
      </c>
      <c r="G39" s="36"/>
      <c r="I39">
        <f>1+2+1+3+2</f>
        <v>9</v>
      </c>
    </row>
    <row r="40" spans="2:9" x14ac:dyDescent="0.2">
      <c r="B40" s="33">
        <v>33</v>
      </c>
      <c r="C40" s="34" t="s">
        <v>104</v>
      </c>
      <c r="D40" s="12" t="s">
        <v>105</v>
      </c>
      <c r="E40" s="35"/>
      <c r="F40" s="11">
        <v>1</v>
      </c>
      <c r="G40" s="36"/>
      <c r="I40">
        <v>1</v>
      </c>
    </row>
    <row r="41" spans="2:9" x14ac:dyDescent="0.2">
      <c r="B41" s="33">
        <v>34</v>
      </c>
      <c r="C41" s="34" t="s">
        <v>38</v>
      </c>
      <c r="D41" s="12" t="s">
        <v>35</v>
      </c>
      <c r="E41" s="35"/>
      <c r="F41" s="11">
        <v>4</v>
      </c>
      <c r="G41" s="36"/>
      <c r="I41">
        <f>4</f>
        <v>4</v>
      </c>
    </row>
    <row r="42" spans="2:9" x14ac:dyDescent="0.2">
      <c r="B42" s="33">
        <v>35</v>
      </c>
      <c r="C42" s="34" t="s">
        <v>39</v>
      </c>
      <c r="D42" s="12" t="s">
        <v>18</v>
      </c>
      <c r="E42" s="35"/>
      <c r="F42" s="11">
        <v>3</v>
      </c>
      <c r="G42" s="36"/>
      <c r="I42">
        <f>3</f>
        <v>3</v>
      </c>
    </row>
    <row r="43" spans="2:9" x14ac:dyDescent="0.2">
      <c r="B43" s="33">
        <v>36</v>
      </c>
      <c r="C43" s="34" t="s">
        <v>106</v>
      </c>
      <c r="D43" s="12" t="s">
        <v>18</v>
      </c>
      <c r="E43" s="35"/>
      <c r="F43" s="11">
        <v>2</v>
      </c>
      <c r="G43" s="36"/>
      <c r="I43">
        <f>2</f>
        <v>2</v>
      </c>
    </row>
    <row r="44" spans="2:9" x14ac:dyDescent="0.2">
      <c r="B44" s="33">
        <v>37</v>
      </c>
      <c r="C44" s="34" t="s">
        <v>107</v>
      </c>
      <c r="D44" s="12" t="s">
        <v>18</v>
      </c>
      <c r="E44" s="35"/>
      <c r="F44" s="11">
        <v>2</v>
      </c>
      <c r="G44" s="36"/>
      <c r="I44">
        <f>1+1</f>
        <v>2</v>
      </c>
    </row>
    <row r="45" spans="2:9" x14ac:dyDescent="0.2">
      <c r="B45" s="33">
        <v>38</v>
      </c>
      <c r="C45" s="34" t="s">
        <v>108</v>
      </c>
      <c r="D45" s="12" t="s">
        <v>18</v>
      </c>
      <c r="E45" s="35"/>
      <c r="F45" s="11">
        <v>20</v>
      </c>
      <c r="G45" s="36"/>
      <c r="I45">
        <f>20</f>
        <v>20</v>
      </c>
    </row>
    <row r="46" spans="2:9" x14ac:dyDescent="0.2">
      <c r="B46" s="33">
        <v>39</v>
      </c>
      <c r="C46" s="34" t="s">
        <v>40</v>
      </c>
      <c r="D46" s="12" t="s">
        <v>18</v>
      </c>
      <c r="E46" s="37"/>
      <c r="F46" s="11">
        <v>620</v>
      </c>
      <c r="G46" s="36"/>
      <c r="I46">
        <f>20+20+20+100+100+200+20+130</f>
        <v>610</v>
      </c>
    </row>
    <row r="47" spans="2:9" x14ac:dyDescent="0.2">
      <c r="B47" s="33">
        <v>40</v>
      </c>
      <c r="C47" s="34" t="s">
        <v>41</v>
      </c>
      <c r="D47" s="12" t="s">
        <v>18</v>
      </c>
      <c r="E47" s="37"/>
      <c r="F47" s="11">
        <v>260</v>
      </c>
      <c r="G47" s="36"/>
      <c r="I47">
        <f>20+20+20+50+15+20+110</f>
        <v>255</v>
      </c>
    </row>
    <row r="48" spans="2:9" x14ac:dyDescent="0.2">
      <c r="B48" s="33">
        <v>41</v>
      </c>
      <c r="C48" s="34" t="s">
        <v>42</v>
      </c>
      <c r="D48" s="12" t="s">
        <v>18</v>
      </c>
      <c r="E48" s="35"/>
      <c r="F48" s="11">
        <v>330</v>
      </c>
      <c r="G48" s="36"/>
      <c r="I48">
        <f>40+30+60+100+100</f>
        <v>330</v>
      </c>
    </row>
    <row r="49" spans="2:9" x14ac:dyDescent="0.2">
      <c r="B49" s="33">
        <v>42</v>
      </c>
      <c r="C49" s="34" t="s">
        <v>109</v>
      </c>
      <c r="D49" s="12" t="s">
        <v>18</v>
      </c>
      <c r="E49" s="37"/>
      <c r="F49" s="11">
        <v>100</v>
      </c>
      <c r="G49" s="36"/>
    </row>
    <row r="50" spans="2:9" x14ac:dyDescent="0.2">
      <c r="B50" s="33">
        <v>43</v>
      </c>
      <c r="C50" s="34" t="s">
        <v>44</v>
      </c>
      <c r="D50" s="12" t="s">
        <v>18</v>
      </c>
      <c r="E50" s="37"/>
      <c r="F50" s="11">
        <v>70</v>
      </c>
      <c r="G50" s="36"/>
      <c r="I50">
        <f>10+10</f>
        <v>20</v>
      </c>
    </row>
    <row r="51" spans="2:9" x14ac:dyDescent="0.2">
      <c r="B51" s="33">
        <v>44</v>
      </c>
      <c r="C51" s="34" t="s">
        <v>110</v>
      </c>
      <c r="D51" s="12" t="s">
        <v>18</v>
      </c>
      <c r="E51" s="34"/>
      <c r="F51" s="11">
        <v>15</v>
      </c>
      <c r="G51" s="36"/>
    </row>
    <row r="52" spans="2:9" x14ac:dyDescent="0.2">
      <c r="B52" s="33">
        <v>45</v>
      </c>
      <c r="C52" s="34" t="s">
        <v>111</v>
      </c>
      <c r="D52" s="12" t="s">
        <v>112</v>
      </c>
      <c r="E52" s="37"/>
      <c r="F52" s="11">
        <v>1</v>
      </c>
      <c r="G52" s="36"/>
    </row>
    <row r="53" spans="2:9" x14ac:dyDescent="0.2">
      <c r="B53" s="33">
        <v>46</v>
      </c>
      <c r="C53" s="34" t="s">
        <v>45</v>
      </c>
      <c r="D53" s="12" t="s">
        <v>18</v>
      </c>
      <c r="E53" s="35"/>
      <c r="F53" s="11">
        <v>130</v>
      </c>
      <c r="G53" s="36"/>
      <c r="I53">
        <f>20+22+22+11+11+15+11+11</f>
        <v>123</v>
      </c>
    </row>
    <row r="54" spans="2:9" x14ac:dyDescent="0.2">
      <c r="B54" s="33">
        <v>47</v>
      </c>
      <c r="C54" s="34" t="s">
        <v>46</v>
      </c>
      <c r="D54" s="12" t="s">
        <v>18</v>
      </c>
      <c r="E54" s="34"/>
      <c r="F54" s="11">
        <v>30</v>
      </c>
      <c r="G54" s="36"/>
      <c r="I54">
        <f>15</f>
        <v>15</v>
      </c>
    </row>
    <row r="55" spans="2:9" x14ac:dyDescent="0.2">
      <c r="B55" s="33">
        <v>48</v>
      </c>
      <c r="C55" s="34" t="s">
        <v>47</v>
      </c>
      <c r="D55" s="12" t="s">
        <v>48</v>
      </c>
      <c r="E55" s="37"/>
      <c r="F55" s="11">
        <v>10</v>
      </c>
      <c r="G55" s="36"/>
      <c r="I55">
        <f>1+1+5</f>
        <v>7</v>
      </c>
    </row>
    <row r="56" spans="2:9" x14ac:dyDescent="0.2">
      <c r="B56" s="33">
        <v>49</v>
      </c>
      <c r="C56" s="34" t="s">
        <v>49</v>
      </c>
      <c r="D56" s="12" t="s">
        <v>48</v>
      </c>
      <c r="E56" s="34"/>
      <c r="F56" s="11">
        <v>21</v>
      </c>
      <c r="G56" s="36"/>
      <c r="I56">
        <f>20+1</f>
        <v>21</v>
      </c>
    </row>
    <row r="57" spans="2:9" x14ac:dyDescent="0.2">
      <c r="B57" s="33">
        <v>50</v>
      </c>
      <c r="C57" s="34" t="s">
        <v>113</v>
      </c>
      <c r="D57" s="12" t="s">
        <v>50</v>
      </c>
      <c r="E57" s="37"/>
      <c r="F57" s="11">
        <v>4</v>
      </c>
      <c r="G57" s="36"/>
    </row>
    <row r="58" spans="2:9" x14ac:dyDescent="0.2">
      <c r="B58" s="33">
        <v>51</v>
      </c>
      <c r="C58" s="34" t="s">
        <v>51</v>
      </c>
      <c r="D58" s="12" t="s">
        <v>18</v>
      </c>
      <c r="E58" s="37"/>
      <c r="F58" s="11">
        <v>60</v>
      </c>
      <c r="G58" s="36"/>
      <c r="I58">
        <f>5+45+10</f>
        <v>60</v>
      </c>
    </row>
    <row r="59" spans="2:9" x14ac:dyDescent="0.2">
      <c r="B59" s="33">
        <v>52</v>
      </c>
      <c r="C59" s="34" t="s">
        <v>114</v>
      </c>
      <c r="D59" s="12" t="s">
        <v>52</v>
      </c>
      <c r="E59" s="35"/>
      <c r="F59" s="11">
        <v>30</v>
      </c>
      <c r="G59" s="36"/>
      <c r="I59">
        <f>3+2+3+2+2+4+2+4+3+1+1</f>
        <v>27</v>
      </c>
    </row>
    <row r="60" spans="2:9" x14ac:dyDescent="0.2">
      <c r="B60" s="33">
        <v>53</v>
      </c>
      <c r="C60" s="34" t="s">
        <v>115</v>
      </c>
      <c r="D60" s="12" t="s">
        <v>116</v>
      </c>
      <c r="E60" s="35"/>
      <c r="F60" s="11">
        <v>1</v>
      </c>
      <c r="G60" s="36"/>
      <c r="I60">
        <v>1</v>
      </c>
    </row>
    <row r="61" spans="2:9" x14ac:dyDescent="0.2">
      <c r="B61" s="33">
        <v>54</v>
      </c>
      <c r="C61" s="34" t="s">
        <v>117</v>
      </c>
      <c r="D61" s="12" t="s">
        <v>18</v>
      </c>
      <c r="E61" s="35"/>
      <c r="F61" s="11">
        <v>3100</v>
      </c>
      <c r="G61" s="36"/>
      <c r="I61">
        <f>400+2000+500+200</f>
        <v>3100</v>
      </c>
    </row>
    <row r="62" spans="2:9" x14ac:dyDescent="0.2">
      <c r="B62" s="33">
        <v>55</v>
      </c>
      <c r="C62" s="34" t="s">
        <v>118</v>
      </c>
      <c r="D62" s="12" t="s">
        <v>18</v>
      </c>
      <c r="E62" s="35"/>
      <c r="F62" s="11">
        <v>500</v>
      </c>
      <c r="G62" s="36"/>
      <c r="I62">
        <f>200+210</f>
        <v>410</v>
      </c>
    </row>
    <row r="63" spans="2:9" x14ac:dyDescent="0.2">
      <c r="B63" s="33">
        <v>56</v>
      </c>
      <c r="C63" s="34" t="s">
        <v>119</v>
      </c>
      <c r="D63" s="12" t="s">
        <v>18</v>
      </c>
      <c r="E63" s="35"/>
      <c r="F63" s="11">
        <v>21</v>
      </c>
      <c r="G63" s="36"/>
      <c r="I63">
        <f>3+3+3+3+5+4</f>
        <v>21</v>
      </c>
    </row>
    <row r="64" spans="2:9" x14ac:dyDescent="0.2">
      <c r="B64" s="33">
        <v>57</v>
      </c>
      <c r="C64" s="34" t="s">
        <v>120</v>
      </c>
      <c r="D64" s="12" t="s">
        <v>52</v>
      </c>
      <c r="E64" s="35"/>
      <c r="F64" s="11">
        <v>1</v>
      </c>
      <c r="G64" s="36"/>
    </row>
    <row r="65" spans="2:9" x14ac:dyDescent="0.2">
      <c r="B65" s="33">
        <v>58</v>
      </c>
      <c r="C65" s="34" t="s">
        <v>53</v>
      </c>
      <c r="D65" s="12" t="s">
        <v>18</v>
      </c>
      <c r="E65" s="35"/>
      <c r="F65" s="11">
        <v>16</v>
      </c>
      <c r="G65" s="36"/>
      <c r="I65">
        <f>6+10</f>
        <v>16</v>
      </c>
    </row>
    <row r="66" spans="2:9" x14ac:dyDescent="0.2">
      <c r="B66" s="33">
        <v>59</v>
      </c>
      <c r="C66" s="34" t="s">
        <v>54</v>
      </c>
      <c r="D66" s="12" t="s">
        <v>55</v>
      </c>
      <c r="E66" s="35"/>
      <c r="F66" s="11">
        <v>8</v>
      </c>
      <c r="G66" s="36"/>
      <c r="I66">
        <f>6+2</f>
        <v>8</v>
      </c>
    </row>
    <row r="67" spans="2:9" x14ac:dyDescent="0.2">
      <c r="B67" s="33">
        <v>60</v>
      </c>
      <c r="C67" s="34" t="s">
        <v>56</v>
      </c>
      <c r="D67" s="12" t="s">
        <v>55</v>
      </c>
      <c r="E67" s="35"/>
      <c r="F67" s="11">
        <v>8</v>
      </c>
      <c r="G67" s="36"/>
      <c r="I67">
        <f>6+2</f>
        <v>8</v>
      </c>
    </row>
    <row r="68" spans="2:9" x14ac:dyDescent="0.2">
      <c r="B68" s="33">
        <v>61</v>
      </c>
      <c r="C68" s="34" t="s">
        <v>121</v>
      </c>
      <c r="D68" s="12" t="s">
        <v>18</v>
      </c>
      <c r="E68" s="35"/>
      <c r="F68" s="11">
        <v>50</v>
      </c>
      <c r="G68" s="36"/>
      <c r="I68">
        <v>50</v>
      </c>
    </row>
    <row r="69" spans="2:9" x14ac:dyDescent="0.2">
      <c r="B69" s="33">
        <v>62</v>
      </c>
      <c r="C69" s="34" t="s">
        <v>122</v>
      </c>
      <c r="D69" s="12" t="s">
        <v>57</v>
      </c>
      <c r="E69" s="35"/>
      <c r="F69" s="11">
        <v>5</v>
      </c>
      <c r="G69" s="36"/>
    </row>
    <row r="70" spans="2:9" x14ac:dyDescent="0.2">
      <c r="B70" s="33">
        <v>63</v>
      </c>
      <c r="C70" s="34" t="s">
        <v>58</v>
      </c>
      <c r="D70" s="12" t="s">
        <v>18</v>
      </c>
      <c r="E70" s="37"/>
      <c r="F70" s="11">
        <v>2</v>
      </c>
      <c r="G70" s="36"/>
    </row>
    <row r="71" spans="2:9" x14ac:dyDescent="0.2">
      <c r="B71" s="33">
        <v>64</v>
      </c>
      <c r="C71" s="34" t="s">
        <v>59</v>
      </c>
      <c r="D71" s="12" t="s">
        <v>43</v>
      </c>
      <c r="E71" s="35"/>
      <c r="F71" s="11">
        <v>10</v>
      </c>
      <c r="G71" s="36"/>
    </row>
    <row r="72" spans="2:9" x14ac:dyDescent="0.2">
      <c r="B72" s="33">
        <v>65</v>
      </c>
      <c r="C72" s="34" t="s">
        <v>60</v>
      </c>
      <c r="D72" s="12" t="s">
        <v>18</v>
      </c>
      <c r="E72" s="35"/>
      <c r="F72" s="11">
        <v>2</v>
      </c>
      <c r="G72" s="36"/>
      <c r="I72">
        <f>1</f>
        <v>1</v>
      </c>
    </row>
    <row r="73" spans="2:9" x14ac:dyDescent="0.2">
      <c r="B73" s="33">
        <v>66</v>
      </c>
      <c r="C73" s="34" t="s">
        <v>123</v>
      </c>
      <c r="D73" s="12" t="s">
        <v>18</v>
      </c>
      <c r="E73" s="35"/>
      <c r="F73" s="11">
        <v>85</v>
      </c>
      <c r="G73" s="36"/>
      <c r="I73">
        <f>2+36+1+12+6+4+12+12</f>
        <v>85</v>
      </c>
    </row>
    <row r="74" spans="2:9" x14ac:dyDescent="0.2">
      <c r="B74" s="33">
        <v>67</v>
      </c>
      <c r="C74" s="38" t="s">
        <v>124</v>
      </c>
      <c r="D74" s="12" t="s">
        <v>43</v>
      </c>
      <c r="E74" s="35"/>
      <c r="F74" s="11">
        <v>1</v>
      </c>
      <c r="G74" s="36"/>
      <c r="I74">
        <v>1</v>
      </c>
    </row>
    <row r="75" spans="2:9" x14ac:dyDescent="0.2">
      <c r="B75" s="33">
        <v>68</v>
      </c>
      <c r="C75" s="34" t="s">
        <v>125</v>
      </c>
      <c r="D75" s="12" t="s">
        <v>18</v>
      </c>
      <c r="E75" s="34"/>
      <c r="F75" s="11">
        <v>1</v>
      </c>
      <c r="G75" s="36"/>
      <c r="I75">
        <v>1</v>
      </c>
    </row>
    <row r="76" spans="2:9" x14ac:dyDescent="0.2">
      <c r="B76" s="33">
        <v>69</v>
      </c>
      <c r="C76" s="34" t="s">
        <v>126</v>
      </c>
      <c r="D76" s="12" t="s">
        <v>18</v>
      </c>
      <c r="E76" s="35"/>
      <c r="F76" s="11">
        <v>150</v>
      </c>
      <c r="G76" s="36"/>
      <c r="I76">
        <f>24+16+28+32+16+16+16</f>
        <v>148</v>
      </c>
    </row>
    <row r="77" spans="2:9" x14ac:dyDescent="0.2">
      <c r="B77" s="33">
        <v>70</v>
      </c>
      <c r="C77" s="34" t="s">
        <v>127</v>
      </c>
      <c r="D77" s="12" t="s">
        <v>18</v>
      </c>
      <c r="E77" s="35"/>
      <c r="F77" s="11">
        <v>189</v>
      </c>
      <c r="G77" s="36"/>
      <c r="I77">
        <f>10+3+20+1+30+20+10+20+70+5</f>
        <v>189</v>
      </c>
    </row>
    <row r="78" spans="2:9" x14ac:dyDescent="0.2">
      <c r="B78" s="33">
        <v>71</v>
      </c>
      <c r="C78" s="34" t="s">
        <v>128</v>
      </c>
      <c r="D78" s="12" t="s">
        <v>18</v>
      </c>
      <c r="E78" s="35"/>
      <c r="F78" s="11">
        <v>10</v>
      </c>
      <c r="G78" s="36"/>
      <c r="I78">
        <f>2+2+1</f>
        <v>5</v>
      </c>
    </row>
    <row r="79" spans="2:9" x14ac:dyDescent="0.2">
      <c r="B79" s="33">
        <v>72</v>
      </c>
      <c r="C79" s="34" t="s">
        <v>129</v>
      </c>
      <c r="D79" s="12" t="s">
        <v>130</v>
      </c>
      <c r="E79" s="35"/>
      <c r="F79" s="11">
        <v>1</v>
      </c>
      <c r="G79" s="36"/>
    </row>
    <row r="80" spans="2:9" x14ac:dyDescent="0.2">
      <c r="B80" s="33">
        <v>73</v>
      </c>
      <c r="C80" s="34" t="s">
        <v>61</v>
      </c>
      <c r="D80" s="12" t="s">
        <v>62</v>
      </c>
      <c r="E80" s="35"/>
      <c r="F80" s="11">
        <v>1</v>
      </c>
      <c r="G80" s="36"/>
    </row>
    <row r="81" spans="2:9" x14ac:dyDescent="0.2">
      <c r="B81" s="33">
        <v>74</v>
      </c>
      <c r="C81" s="34" t="s">
        <v>63</v>
      </c>
      <c r="D81" s="12" t="s">
        <v>50</v>
      </c>
      <c r="E81" s="35"/>
      <c r="F81" s="11">
        <v>2</v>
      </c>
      <c r="G81" s="36"/>
    </row>
    <row r="82" spans="2:9" x14ac:dyDescent="0.2">
      <c r="B82" s="33">
        <v>75</v>
      </c>
      <c r="C82" s="34" t="s">
        <v>131</v>
      </c>
      <c r="D82" s="12" t="s">
        <v>18</v>
      </c>
      <c r="E82" s="35"/>
      <c r="F82" s="11">
        <v>5</v>
      </c>
      <c r="G82" s="36"/>
      <c r="I82">
        <f>1+1+1+1+1</f>
        <v>5</v>
      </c>
    </row>
    <row r="83" spans="2:9" x14ac:dyDescent="0.2">
      <c r="B83" s="33">
        <v>76</v>
      </c>
      <c r="C83" s="34" t="s">
        <v>132</v>
      </c>
      <c r="D83" s="12" t="s">
        <v>18</v>
      </c>
      <c r="E83" s="35"/>
      <c r="F83" s="11">
        <v>8</v>
      </c>
      <c r="G83" s="36"/>
      <c r="I83">
        <f>1+2+2+2+1</f>
        <v>8</v>
      </c>
    </row>
    <row r="84" spans="2:9" x14ac:dyDescent="0.2">
      <c r="B84" s="33">
        <v>77</v>
      </c>
      <c r="C84" s="34" t="s">
        <v>133</v>
      </c>
      <c r="D84" s="12" t="s">
        <v>18</v>
      </c>
      <c r="E84" s="35"/>
      <c r="F84" s="11">
        <v>7</v>
      </c>
      <c r="G84" s="36"/>
      <c r="I84">
        <f>1+1+1+1+1+1+1</f>
        <v>7</v>
      </c>
    </row>
    <row r="85" spans="2:9" x14ac:dyDescent="0.2">
      <c r="B85" s="33">
        <v>78</v>
      </c>
      <c r="C85" s="34" t="s">
        <v>134</v>
      </c>
      <c r="D85" s="12" t="s">
        <v>18</v>
      </c>
      <c r="E85" s="35"/>
      <c r="F85" s="11">
        <v>7</v>
      </c>
      <c r="G85" s="36"/>
      <c r="I85">
        <f>1+1+3+1+1</f>
        <v>7</v>
      </c>
    </row>
    <row r="86" spans="2:9" x14ac:dyDescent="0.2">
      <c r="B86" s="33">
        <v>79</v>
      </c>
      <c r="C86" s="34" t="s">
        <v>135</v>
      </c>
      <c r="D86" s="12" t="s">
        <v>43</v>
      </c>
      <c r="E86" s="35"/>
      <c r="F86" s="11">
        <v>3</v>
      </c>
      <c r="G86" s="36"/>
      <c r="I86">
        <f>1+1+1</f>
        <v>3</v>
      </c>
    </row>
    <row r="87" spans="2:9" x14ac:dyDescent="0.2">
      <c r="B87" s="33">
        <v>80</v>
      </c>
      <c r="C87" s="34" t="s">
        <v>136</v>
      </c>
      <c r="D87" s="12" t="s">
        <v>18</v>
      </c>
      <c r="E87" s="35"/>
      <c r="F87" s="11">
        <v>1</v>
      </c>
      <c r="G87" s="36"/>
      <c r="I87">
        <f>1</f>
        <v>1</v>
      </c>
    </row>
    <row r="88" spans="2:9" x14ac:dyDescent="0.2">
      <c r="B88" s="33">
        <v>81</v>
      </c>
      <c r="C88" s="34" t="s">
        <v>137</v>
      </c>
      <c r="D88" s="12" t="s">
        <v>43</v>
      </c>
      <c r="E88" s="35"/>
      <c r="F88" s="11">
        <v>6</v>
      </c>
      <c r="G88" s="36"/>
      <c r="I88">
        <f>6</f>
        <v>6</v>
      </c>
    </row>
    <row r="89" spans="2:9" x14ac:dyDescent="0.2">
      <c r="B89" s="33">
        <v>82</v>
      </c>
      <c r="C89" s="34" t="s">
        <v>138</v>
      </c>
      <c r="D89" s="12" t="s">
        <v>43</v>
      </c>
      <c r="E89" s="35"/>
      <c r="F89" s="11">
        <v>42</v>
      </c>
      <c r="G89" s="36"/>
      <c r="I89">
        <f>42</f>
        <v>42</v>
      </c>
    </row>
    <row r="90" spans="2:9" x14ac:dyDescent="0.2">
      <c r="B90" s="33">
        <v>83</v>
      </c>
      <c r="C90" s="34" t="s">
        <v>139</v>
      </c>
      <c r="D90" s="12" t="s">
        <v>43</v>
      </c>
      <c r="E90" s="35"/>
      <c r="F90" s="11">
        <v>42</v>
      </c>
      <c r="G90" s="36"/>
      <c r="I90">
        <f>42</f>
        <v>42</v>
      </c>
    </row>
    <row r="91" spans="2:9" x14ac:dyDescent="0.2">
      <c r="B91" s="33">
        <v>84</v>
      </c>
      <c r="C91" s="34" t="s">
        <v>140</v>
      </c>
      <c r="D91" s="12" t="s">
        <v>43</v>
      </c>
      <c r="E91" s="35"/>
      <c r="F91" s="11">
        <v>50</v>
      </c>
      <c r="G91" s="36"/>
      <c r="I91">
        <f>50</f>
        <v>50</v>
      </c>
    </row>
    <row r="92" spans="2:9" x14ac:dyDescent="0.2">
      <c r="B92" s="33">
        <v>85</v>
      </c>
      <c r="C92" s="34" t="s">
        <v>64</v>
      </c>
      <c r="D92" s="12" t="s">
        <v>65</v>
      </c>
      <c r="E92" s="35"/>
      <c r="F92" s="11">
        <v>1</v>
      </c>
      <c r="G92" s="36"/>
    </row>
    <row r="93" spans="2:9" x14ac:dyDescent="0.2">
      <c r="B93" s="33">
        <v>86</v>
      </c>
      <c r="C93" s="34" t="s">
        <v>66</v>
      </c>
      <c r="D93" s="12" t="s">
        <v>65</v>
      </c>
      <c r="E93" s="35"/>
      <c r="F93" s="11">
        <v>1</v>
      </c>
      <c r="G93" s="36"/>
    </row>
    <row r="94" spans="2:9" x14ac:dyDescent="0.2">
      <c r="B94" s="33">
        <v>87</v>
      </c>
      <c r="C94" s="34" t="s">
        <v>67</v>
      </c>
      <c r="D94" s="12" t="s">
        <v>65</v>
      </c>
      <c r="E94" s="35"/>
      <c r="F94" s="11">
        <v>1</v>
      </c>
      <c r="G94" s="36"/>
    </row>
    <row r="95" spans="2:9" x14ac:dyDescent="0.2">
      <c r="B95" s="33">
        <v>88</v>
      </c>
      <c r="C95" s="34" t="s">
        <v>68</v>
      </c>
      <c r="D95" s="12" t="s">
        <v>65</v>
      </c>
      <c r="E95" s="35"/>
      <c r="F95" s="11">
        <v>1</v>
      </c>
      <c r="G95" s="36"/>
    </row>
    <row r="96" spans="2:9" x14ac:dyDescent="0.2">
      <c r="B96" s="33">
        <v>89</v>
      </c>
      <c r="C96" s="34" t="s">
        <v>69</v>
      </c>
      <c r="D96" s="12" t="s">
        <v>65</v>
      </c>
      <c r="E96" s="35"/>
      <c r="F96" s="11">
        <v>1</v>
      </c>
      <c r="G96" s="36"/>
    </row>
    <row r="97" spans="2:9" x14ac:dyDescent="0.2">
      <c r="B97" s="33">
        <v>90</v>
      </c>
      <c r="C97" s="34" t="s">
        <v>141</v>
      </c>
      <c r="D97" s="12" t="s">
        <v>18</v>
      </c>
      <c r="E97" s="35"/>
      <c r="F97" s="11">
        <v>2</v>
      </c>
      <c r="G97" s="36"/>
      <c r="I97">
        <f>2</f>
        <v>2</v>
      </c>
    </row>
    <row r="98" spans="2:9" x14ac:dyDescent="0.2">
      <c r="B98" s="33">
        <v>91</v>
      </c>
      <c r="C98" s="34" t="s">
        <v>142</v>
      </c>
      <c r="D98" s="12" t="s">
        <v>43</v>
      </c>
      <c r="E98" s="35"/>
      <c r="F98" s="11">
        <v>7</v>
      </c>
      <c r="G98" s="36"/>
      <c r="I98">
        <f>7</f>
        <v>7</v>
      </c>
    </row>
    <row r="99" spans="2:9" x14ac:dyDescent="0.2">
      <c r="B99" s="33">
        <v>92</v>
      </c>
      <c r="C99" s="34" t="s">
        <v>143</v>
      </c>
      <c r="D99" s="12" t="s">
        <v>18</v>
      </c>
      <c r="E99" s="35"/>
      <c r="F99" s="11">
        <v>7</v>
      </c>
      <c r="G99" s="36"/>
    </row>
    <row r="100" spans="2:9" ht="6" customHeight="1" x14ac:dyDescent="0.2">
      <c r="B100" s="39"/>
      <c r="C100" s="40"/>
      <c r="D100" s="41"/>
      <c r="E100" s="40"/>
      <c r="F100" s="40"/>
      <c r="G100" s="42"/>
    </row>
    <row r="101" spans="2:9" x14ac:dyDescent="0.2">
      <c r="B101" s="43" t="s">
        <v>144</v>
      </c>
      <c r="C101" s="44"/>
      <c r="D101" s="45"/>
      <c r="E101" s="44"/>
      <c r="F101" s="44"/>
      <c r="G101" s="46"/>
    </row>
    <row r="102" spans="2:9" x14ac:dyDescent="0.2">
      <c r="B102" s="43" t="s">
        <v>145</v>
      </c>
      <c r="C102" s="44"/>
      <c r="D102" s="45"/>
      <c r="E102" s="44"/>
      <c r="F102" s="44"/>
      <c r="G102" s="46"/>
    </row>
    <row r="103" spans="2:9" x14ac:dyDescent="0.2">
      <c r="B103" s="47" t="s">
        <v>146</v>
      </c>
      <c r="C103" s="40"/>
      <c r="D103" s="41"/>
      <c r="E103" s="40"/>
      <c r="F103" s="40"/>
      <c r="G103" s="42"/>
    </row>
    <row r="105" spans="2:9" x14ac:dyDescent="0.2">
      <c r="B105" t="s">
        <v>147</v>
      </c>
    </row>
    <row r="106" spans="2:9" x14ac:dyDescent="0.2">
      <c r="B106" t="s">
        <v>148</v>
      </c>
    </row>
    <row r="107" spans="2:9" x14ac:dyDescent="0.2">
      <c r="B107" t="s">
        <v>149</v>
      </c>
    </row>
    <row r="109" spans="2:9" x14ac:dyDescent="0.2">
      <c r="B109" s="48" t="s">
        <v>150</v>
      </c>
    </row>
    <row r="110" spans="2:9" x14ac:dyDescent="0.2">
      <c r="B110" s="49" t="s">
        <v>151</v>
      </c>
      <c r="C110" s="49" t="s">
        <v>152</v>
      </c>
    </row>
  </sheetData>
  <mergeCells count="1">
    <mergeCell ref="B3:G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Higijenske potrepštine</vt:lpstr>
      <vt:lpstr>Sheet1</vt:lpstr>
      <vt:lpstr>'Higijenske potrepštine'!Ispis_naslova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dc:description/>
  <cp:lastModifiedBy>Vlatka Vincetić</cp:lastModifiedBy>
  <cp:revision>1</cp:revision>
  <dcterms:created xsi:type="dcterms:W3CDTF">2020-01-12T23:19:25Z</dcterms:created>
  <dcterms:modified xsi:type="dcterms:W3CDTF">2024-04-15T12:53:17Z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Investintech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